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örg Benner\Documents\Arbeit\Frisbeesport\Uploads\"/>
    </mc:Choice>
  </mc:AlternateContent>
  <xr:revisionPtr revIDLastSave="0" documentId="13_ncr:1_{AFAE23B9-95A6-4B1F-A55C-5710AD7AEDD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innahmen" sheetId="1" r:id="rId1"/>
    <sheet name="Ausgaben" sheetId="2" r:id="rId2"/>
    <sheet name="Saldo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1" i="2" l="1"/>
  <c r="D49" i="2"/>
  <c r="C49" i="2"/>
  <c r="D46" i="2"/>
  <c r="D51" i="2" s="1"/>
  <c r="C46" i="2"/>
  <c r="C51" i="2" s="1"/>
  <c r="E43" i="2"/>
  <c r="D43" i="2"/>
  <c r="C43" i="2"/>
  <c r="E36" i="2"/>
  <c r="D36" i="2"/>
  <c r="C36" i="2"/>
  <c r="E30" i="2"/>
  <c r="C30" i="2"/>
  <c r="D24" i="2"/>
  <c r="D23" i="2"/>
  <c r="D30" i="2" s="1"/>
  <c r="C23" i="2"/>
  <c r="E20" i="2"/>
  <c r="E4" i="2" s="1"/>
  <c r="E7" i="3" s="1"/>
  <c r="D20" i="2"/>
  <c r="C20" i="2"/>
  <c r="E15" i="2"/>
  <c r="D15" i="2"/>
  <c r="C15" i="2"/>
  <c r="E8" i="2"/>
  <c r="D8" i="2"/>
  <c r="C8" i="2"/>
  <c r="C4" i="2" s="1"/>
  <c r="B7" i="3" s="1"/>
  <c r="H40" i="1"/>
  <c r="H39" i="1"/>
  <c r="H38" i="1"/>
  <c r="H37" i="1"/>
  <c r="H36" i="1"/>
  <c r="H35" i="1"/>
  <c r="H34" i="1"/>
  <c r="H33" i="1"/>
  <c r="H32" i="1"/>
  <c r="H31" i="1"/>
  <c r="H41" i="1" s="1"/>
  <c r="F31" i="1"/>
  <c r="D31" i="1"/>
  <c r="D41" i="1" s="1"/>
  <c r="H30" i="1"/>
  <c r="F30" i="1"/>
  <c r="F41" i="1" s="1"/>
  <c r="D30" i="1"/>
  <c r="H27" i="1"/>
  <c r="F26" i="1"/>
  <c r="D26" i="1"/>
  <c r="F25" i="1"/>
  <c r="F27" i="1" s="1"/>
  <c r="D25" i="1"/>
  <c r="D27" i="1" s="1"/>
  <c r="H19" i="1"/>
  <c r="F19" i="1"/>
  <c r="D19" i="1"/>
  <c r="H18" i="1"/>
  <c r="F18" i="1"/>
  <c r="D18" i="1"/>
  <c r="H17" i="1"/>
  <c r="F17" i="1"/>
  <c r="D17" i="1"/>
  <c r="H16" i="1"/>
  <c r="F16" i="1"/>
  <c r="F22" i="1" s="1"/>
  <c r="D16" i="1"/>
  <c r="H15" i="1"/>
  <c r="H22" i="1" s="1"/>
  <c r="F15" i="1"/>
  <c r="D15" i="1"/>
  <c r="D22" i="1" s="1"/>
  <c r="F12" i="1"/>
  <c r="H11" i="1"/>
  <c r="F11" i="1"/>
  <c r="D11" i="1"/>
  <c r="H10" i="1"/>
  <c r="H9" i="1"/>
  <c r="F9" i="1"/>
  <c r="D9" i="1"/>
  <c r="H8" i="1"/>
  <c r="F8" i="1"/>
  <c r="D8" i="1"/>
  <c r="H7" i="1"/>
  <c r="H12" i="1" s="1"/>
  <c r="H4" i="1" s="1"/>
  <c r="E6" i="3" s="1"/>
  <c r="E9" i="3" s="1"/>
  <c r="F7" i="1"/>
  <c r="D7" i="1"/>
  <c r="D12" i="1" s="1"/>
  <c r="F4" i="1" l="1"/>
  <c r="C6" i="3" s="1"/>
  <c r="C9" i="3" s="1"/>
  <c r="D4" i="1"/>
  <c r="B6" i="3" s="1"/>
  <c r="D7" i="3"/>
  <c r="D4" i="2"/>
  <c r="C7" i="3" s="1"/>
  <c r="B9" i="3" l="1"/>
  <c r="D10" i="3" s="1"/>
  <c r="D6" i="3"/>
  <c r="D9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H15" authorId="0" shapeId="0" xr:uid="{00000000-0006-0000-0000-000003000000}">
      <text>
        <r>
          <rPr>
            <sz val="10"/>
            <color rgb="FF000000"/>
            <rFont val="Arial"/>
          </rPr>
          <t>Newgames Frisbeeshop
	-Christian Lamred</t>
        </r>
      </text>
    </comment>
    <comment ref="H19" authorId="0" shapeId="0" xr:uid="{00000000-0006-0000-0000-000002000000}">
      <text>
        <r>
          <rPr>
            <sz val="10"/>
            <color rgb="FF000000"/>
            <rFont val="Arial"/>
          </rPr>
          <t>Init
	-Christian Lamred</t>
        </r>
      </text>
    </comment>
    <comment ref="A41" authorId="0" shapeId="0" xr:uid="{00000000-0006-0000-0000-000001000000}">
      <text>
        <r>
          <rPr>
            <sz val="10"/>
            <color rgb="FF000000"/>
            <rFont val="Arial"/>
          </rPr>
          <t>Keine Verkaufsliste geführt!
	-Christian Lamred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E25" authorId="0" shapeId="0" xr:uid="{00000000-0006-0000-0100-000001000000}">
      <text>
        <r>
          <rPr>
            <sz val="10"/>
            <color rgb="FF000000"/>
            <rFont val="Arial"/>
          </rPr>
          <t>13 Euro Trinkgeld
	-Christian Lamred</t>
        </r>
      </text>
    </comment>
  </commentList>
</comments>
</file>

<file path=xl/sharedStrings.xml><?xml version="1.0" encoding="utf-8"?>
<sst xmlns="http://schemas.openxmlformats.org/spreadsheetml/2006/main" count="97" uniqueCount="81">
  <si>
    <t>Einnahmen</t>
  </si>
  <si>
    <t>Stückpreis</t>
  </si>
  <si>
    <t>Pessimistisch</t>
  </si>
  <si>
    <t>Optimistisch</t>
  </si>
  <si>
    <t>Ist</t>
  </si>
  <si>
    <t>Belegnr.</t>
  </si>
  <si>
    <t>Gesamteinnahmen</t>
  </si>
  <si>
    <t>Startgelder</t>
  </si>
  <si>
    <t>Normal</t>
  </si>
  <si>
    <t>Guest</t>
  </si>
  <si>
    <t>LateRegistration</t>
  </si>
  <si>
    <t>Übernachtung Matratzenlager</t>
  </si>
  <si>
    <t>Sponsoren</t>
  </si>
  <si>
    <t>Premiumsponsor</t>
  </si>
  <si>
    <t>Sponsor Paket 1</t>
  </si>
  <si>
    <t>Sponsor Paket 2</t>
  </si>
  <si>
    <t>Sponsor Paket 3</t>
  </si>
  <si>
    <t>Sponsor Paket 4</t>
  </si>
  <si>
    <t>Geldspenden</t>
  </si>
  <si>
    <t>Sachspenden Wrightlife</t>
  </si>
  <si>
    <t>A</t>
  </si>
  <si>
    <t>Essen / Getränkeverkauf</t>
  </si>
  <si>
    <t>Getränke Welcomeparty und Stand Fr</t>
  </si>
  <si>
    <t>Pfand (Plastikflaschen)</t>
  </si>
  <si>
    <t>Verkauf von Merchandise</t>
  </si>
  <si>
    <t xml:space="preserve">Discraft Freestyle Scheibe </t>
  </si>
  <si>
    <t>T-Shirt</t>
  </si>
  <si>
    <t>Spinjammer</t>
  </si>
  <si>
    <t>Whizring</t>
  </si>
  <si>
    <t>Whizring Orgateam</t>
  </si>
  <si>
    <t xml:space="preserve">Discraft Freestyle Scheibe (Spieler) </t>
  </si>
  <si>
    <t>T-Shirt (Spieler)</t>
  </si>
  <si>
    <t>Spinjammer (Spieler)</t>
  </si>
  <si>
    <t>Whizring (Spieler)</t>
  </si>
  <si>
    <t>Ausgaben</t>
  </si>
  <si>
    <t>Gesamtausgaben</t>
  </si>
  <si>
    <t>Infrastruktur</t>
  </si>
  <si>
    <t>Summe</t>
  </si>
  <si>
    <t>Büromaterial</t>
  </si>
  <si>
    <t>Druckerpatronen</t>
  </si>
  <si>
    <t>Bürobedarf</t>
  </si>
  <si>
    <t>Bauhaus Utensilien1</t>
  </si>
  <si>
    <t>Bauhaus Utensilien2</t>
  </si>
  <si>
    <t>Werbung</t>
  </si>
  <si>
    <t>Werbebanner</t>
  </si>
  <si>
    <t xml:space="preserve"> Aufkleber</t>
  </si>
  <si>
    <t>Verpflegung</t>
  </si>
  <si>
    <t>Wasser für Teilnehmer</t>
  </si>
  <si>
    <t>Helferfest Verpflegung</t>
  </si>
  <si>
    <t>Welcome Dinner Freitag (Pizza)</t>
  </si>
  <si>
    <t>Verpflegung Spieler incl. Frühstück</t>
  </si>
  <si>
    <t>Verpflegung Aufbauteam</t>
  </si>
  <si>
    <t>Bier</t>
  </si>
  <si>
    <t>Antialkoholika</t>
  </si>
  <si>
    <t>Externes Personal</t>
  </si>
  <si>
    <t>Moderator (Chris)</t>
  </si>
  <si>
    <t>DJ</t>
  </si>
  <si>
    <t>Designerlogo</t>
  </si>
  <si>
    <t>Preise</t>
  </si>
  <si>
    <t>Pokale (3 Stück) und Sockelaufkleber (22 Stück)</t>
  </si>
  <si>
    <t>Pokalembleme(Flyeralarm)</t>
  </si>
  <si>
    <t>Urkunden</t>
  </si>
  <si>
    <t>Geschenke/Waren</t>
  </si>
  <si>
    <t>Scheiben, Shirts, Teamoutfits</t>
  </si>
  <si>
    <t>Eventscheibe (Discraft)</t>
  </si>
  <si>
    <t>1(bereits überwiesen)</t>
  </si>
  <si>
    <t>Porto / Zoll(UPS)</t>
  </si>
  <si>
    <t>3(bereits überwiesen)</t>
  </si>
  <si>
    <t>Auslandsentgelt-Überweisung</t>
  </si>
  <si>
    <t>2(bereits überwiesen)</t>
  </si>
  <si>
    <t>Zollgebühren Wrightlife Whizring/Spinjamer</t>
  </si>
  <si>
    <t>Übersicht über Gewinne/Verluste</t>
  </si>
  <si>
    <t>Realistisch</t>
  </si>
  <si>
    <t>Variabilität</t>
  </si>
  <si>
    <t xml:space="preserve">Finanzplan Freestyle-DM </t>
  </si>
  <si>
    <t>Teilnehmer des eig. Vereins</t>
  </si>
  <si>
    <t xml:space="preserve">Shirts Verkauf </t>
  </si>
  <si>
    <t xml:space="preserve">Disc Verkauf </t>
  </si>
  <si>
    <t>T-Shirts (Player, Team&amp; Merch)</t>
  </si>
  <si>
    <t>Gesamtgewinn/-verlust</t>
  </si>
  <si>
    <t>Finanzplan Freestyle-DM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</si>
</sst>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&quot; €&quot;"/>
    <numFmt numFmtId="165" formatCode="#,##0.00&quot;€&quot;"/>
    <numFmt numFmtId="166" formatCode="#,##0.###############"/>
    <numFmt numFmtId="167" formatCode="#,##0&quot;€&quot;"/>
  </numFmts>
  <fonts count="18" x14ac:knownFonts="1">
    <font>
      <sz val="10"/>
      <color rgb="FF000000"/>
      <name val="Arial"/>
    </font>
    <font>
      <b/>
      <sz val="18"/>
      <color rgb="FFFFFFFF"/>
      <name val="Arial"/>
    </font>
    <font>
      <b/>
      <sz val="16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b/>
      <sz val="9"/>
      <color rgb="FFFFFFFF"/>
      <name val="Arial"/>
    </font>
    <font>
      <sz val="9"/>
      <color rgb="FFFFFFFF"/>
      <name val="Arial"/>
    </font>
    <font>
      <b/>
      <sz val="11"/>
      <color rgb="FFFFFFFF"/>
      <name val="Arial"/>
    </font>
    <font>
      <b/>
      <sz val="10"/>
      <color rgb="FF4A86E8"/>
      <name val="Arial"/>
    </font>
    <font>
      <sz val="9"/>
      <name val="Arial"/>
    </font>
    <font>
      <sz val="9"/>
      <color rgb="FF000000"/>
      <name val="Arial"/>
    </font>
    <font>
      <b/>
      <sz val="9"/>
      <name val="Arial"/>
    </font>
    <font>
      <sz val="10"/>
      <name val="Arial"/>
    </font>
    <font>
      <b/>
      <sz val="9"/>
      <color rgb="FF000000"/>
      <name val="Arial"/>
    </font>
    <font>
      <b/>
      <sz val="10"/>
      <name val="Arial"/>
    </font>
    <font>
      <b/>
      <sz val="14"/>
      <color rgb="FF000000"/>
      <name val="Arial"/>
    </font>
    <font>
      <b/>
      <sz val="12"/>
      <color rgb="FFFFFFFF"/>
      <name val="Arial"/>
    </font>
    <font>
      <sz val="11"/>
      <color rgb="FF000000"/>
      <name val="Arial"/>
    </font>
  </fonts>
  <fills count="8">
    <fill>
      <patternFill patternType="none"/>
    </fill>
    <fill>
      <patternFill patternType="gray125"/>
    </fill>
    <fill>
      <patternFill patternType="solid">
        <fgColor rgb="FF980000"/>
        <bgColor rgb="FF980000"/>
      </patternFill>
    </fill>
    <fill>
      <patternFill patternType="solid">
        <fgColor rgb="FFEAEAEA"/>
        <bgColor rgb="FFEAEAEA"/>
      </patternFill>
    </fill>
    <fill>
      <patternFill patternType="solid">
        <fgColor rgb="FF93C47D"/>
        <bgColor rgb="FF93C47D"/>
      </patternFill>
    </fill>
    <fill>
      <patternFill patternType="solid">
        <fgColor rgb="FF85200C"/>
        <bgColor rgb="FF85200C"/>
      </patternFill>
    </fill>
    <fill>
      <patternFill patternType="solid">
        <fgColor rgb="FFFFFFFF"/>
        <bgColor rgb="FFFFFFFF"/>
      </patternFill>
    </fill>
    <fill>
      <patternFill patternType="solid">
        <fgColor rgb="FF6AA84F"/>
        <bgColor rgb="FF6AA84F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1">
    <xf numFmtId="0" fontId="0" fillId="0" borderId="0" xfId="0" applyFont="1" applyAlignment="1">
      <alignment wrapText="1"/>
    </xf>
    <xf numFmtId="0" fontId="1" fillId="2" borderId="0" xfId="0" applyFont="1" applyFill="1" applyAlignment="1">
      <alignment horizontal="left" vertic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wrapText="1"/>
    </xf>
    <xf numFmtId="164" fontId="4" fillId="0" borderId="0" xfId="0" applyNumberFormat="1" applyFont="1" applyAlignment="1">
      <alignment horizontal="center"/>
    </xf>
    <xf numFmtId="0" fontId="5" fillId="2" borderId="0" xfId="0" applyFont="1" applyFill="1" applyAlignment="1">
      <alignment horizontal="left"/>
    </xf>
    <xf numFmtId="164" fontId="6" fillId="2" borderId="0" xfId="0" applyNumberFormat="1" applyFont="1" applyFill="1" applyAlignment="1">
      <alignment horizontal="right"/>
    </xf>
    <xf numFmtId="164" fontId="7" fillId="2" borderId="0" xfId="0" applyNumberFormat="1" applyFont="1" applyFill="1" applyAlignment="1">
      <alignment horizontal="right"/>
    </xf>
    <xf numFmtId="164" fontId="8" fillId="0" borderId="0" xfId="0" applyNumberFormat="1" applyFont="1" applyAlignment="1">
      <alignment horizontal="right"/>
    </xf>
    <xf numFmtId="164" fontId="5" fillId="2" borderId="0" xfId="0" applyNumberFormat="1" applyFont="1" applyFill="1" applyAlignment="1">
      <alignment horizontal="right"/>
    </xf>
    <xf numFmtId="0" fontId="9" fillId="0" borderId="0" xfId="0" applyFont="1" applyAlignment="1">
      <alignment horizontal="right"/>
    </xf>
    <xf numFmtId="164" fontId="9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right"/>
    </xf>
    <xf numFmtId="0" fontId="10" fillId="0" borderId="0" xfId="0" applyFont="1" applyAlignment="1">
      <alignment horizontal="right"/>
    </xf>
    <xf numFmtId="164" fontId="11" fillId="0" borderId="0" xfId="0" applyNumberFormat="1" applyFont="1" applyAlignment="1">
      <alignment horizontal="right"/>
    </xf>
    <xf numFmtId="0" fontId="12" fillId="0" borderId="0" xfId="0" applyFont="1" applyAlignment="1">
      <alignment horizontal="right" wrapText="1"/>
    </xf>
    <xf numFmtId="0" fontId="9" fillId="3" borderId="0" xfId="0" applyFont="1" applyFill="1" applyAlignment="1">
      <alignment wrapText="1"/>
    </xf>
    <xf numFmtId="0" fontId="10" fillId="3" borderId="0" xfId="0" applyFont="1" applyFill="1" applyAlignment="1">
      <alignment wrapText="1"/>
    </xf>
    <xf numFmtId="164" fontId="13" fillId="3" borderId="0" xfId="0" applyNumberFormat="1" applyFont="1" applyFill="1" applyAlignment="1">
      <alignment horizontal="right"/>
    </xf>
    <xf numFmtId="0" fontId="10" fillId="3" borderId="0" xfId="0" applyFont="1" applyFill="1" applyAlignment="1">
      <alignment horizontal="right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right" wrapText="1"/>
    </xf>
    <xf numFmtId="0" fontId="13" fillId="0" borderId="0" xfId="0" applyFont="1" applyAlignment="1">
      <alignment wrapText="1"/>
    </xf>
    <xf numFmtId="164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right"/>
    </xf>
    <xf numFmtId="164" fontId="10" fillId="0" borderId="0" xfId="0" applyNumberFormat="1" applyFont="1" applyAlignment="1">
      <alignment horizontal="right"/>
    </xf>
    <xf numFmtId="164" fontId="13" fillId="0" borderId="0" xfId="0" applyNumberFormat="1" applyFont="1" applyAlignment="1">
      <alignment horizontal="right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right" wrapText="1"/>
    </xf>
    <xf numFmtId="0" fontId="9" fillId="0" borderId="0" xfId="0" applyFont="1" applyAlignment="1">
      <alignment horizontal="right" wrapText="1"/>
    </xf>
    <xf numFmtId="0" fontId="10" fillId="0" borderId="0" xfId="0" applyFont="1" applyAlignment="1">
      <alignment horizontal="right" wrapText="1"/>
    </xf>
    <xf numFmtId="164" fontId="13" fillId="0" borderId="0" xfId="0" applyNumberFormat="1" applyFont="1" applyAlignment="1">
      <alignment horizontal="right"/>
    </xf>
    <xf numFmtId="0" fontId="10" fillId="3" borderId="0" xfId="0" applyFont="1" applyFill="1" applyAlignment="1">
      <alignment horizontal="right" wrapText="1"/>
    </xf>
    <xf numFmtId="0" fontId="9" fillId="0" borderId="0" xfId="0" applyFont="1" applyAlignment="1">
      <alignment wrapText="1"/>
    </xf>
    <xf numFmtId="0" fontId="11" fillId="0" borderId="0" xfId="0" applyFont="1" applyAlignment="1">
      <alignment wrapText="1"/>
    </xf>
    <xf numFmtId="165" fontId="9" fillId="0" borderId="0" xfId="0" applyNumberFormat="1" applyFont="1" applyAlignment="1">
      <alignment wrapText="1"/>
    </xf>
    <xf numFmtId="165" fontId="11" fillId="0" borderId="0" xfId="0" applyNumberFormat="1" applyFont="1" applyAlignment="1">
      <alignment wrapText="1"/>
    </xf>
    <xf numFmtId="165" fontId="9" fillId="3" borderId="0" xfId="0" applyNumberFormat="1" applyFont="1" applyFill="1" applyAlignment="1">
      <alignment wrapText="1"/>
    </xf>
    <xf numFmtId="165" fontId="11" fillId="3" borderId="0" xfId="0" applyNumberFormat="1" applyFont="1" applyFill="1" applyAlignment="1">
      <alignment wrapText="1"/>
    </xf>
    <xf numFmtId="164" fontId="13" fillId="3" borderId="0" xfId="0" applyNumberFormat="1" applyFont="1" applyFill="1" applyAlignment="1">
      <alignment horizontal="right"/>
    </xf>
    <xf numFmtId="164" fontId="13" fillId="3" borderId="0" xfId="0" applyNumberFormat="1" applyFont="1" applyFill="1" applyAlignment="1">
      <alignment horizontal="right"/>
    </xf>
    <xf numFmtId="0" fontId="10" fillId="4" borderId="0" xfId="0" applyFont="1" applyFill="1" applyAlignment="1">
      <alignment horizontal="right"/>
    </xf>
    <xf numFmtId="164" fontId="10" fillId="4" borderId="0" xfId="0" applyNumberFormat="1" applyFont="1" applyFill="1" applyAlignment="1">
      <alignment horizontal="right"/>
    </xf>
    <xf numFmtId="164" fontId="10" fillId="4" borderId="0" xfId="0" applyNumberFormat="1" applyFont="1" applyFill="1" applyAlignment="1">
      <alignment horizontal="right"/>
    </xf>
    <xf numFmtId="3" fontId="10" fillId="4" borderId="0" xfId="0" applyNumberFormat="1" applyFont="1" applyFill="1" applyAlignment="1">
      <alignment horizontal="right"/>
    </xf>
    <xf numFmtId="164" fontId="13" fillId="4" borderId="0" xfId="0" applyNumberFormat="1" applyFont="1" applyFill="1" applyAlignment="1">
      <alignment horizontal="right"/>
    </xf>
    <xf numFmtId="0" fontId="10" fillId="4" borderId="0" xfId="0" applyFont="1" applyFill="1" applyAlignment="1">
      <alignment horizontal="right"/>
    </xf>
    <xf numFmtId="3" fontId="10" fillId="0" borderId="0" xfId="0" applyNumberFormat="1" applyFont="1" applyAlignment="1">
      <alignment horizontal="right"/>
    </xf>
    <xf numFmtId="0" fontId="1" fillId="5" borderId="0" xfId="0" applyFont="1" applyFill="1" applyAlignment="1">
      <alignment horizontal="left" vertic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164" fontId="5" fillId="5" borderId="0" xfId="0" applyNumberFormat="1" applyFont="1" applyFill="1" applyAlignment="1">
      <alignment horizontal="right"/>
    </xf>
    <xf numFmtId="164" fontId="14" fillId="5" borderId="0" xfId="0" applyNumberFormat="1" applyFont="1" applyFill="1" applyAlignment="1">
      <alignment horizontal="right"/>
    </xf>
    <xf numFmtId="164" fontId="7" fillId="5" borderId="0" xfId="0" applyNumberFormat="1" applyFont="1" applyFill="1" applyAlignment="1">
      <alignment horizontal="right"/>
    </xf>
    <xf numFmtId="0" fontId="7" fillId="5" borderId="0" xfId="0" applyFont="1" applyFill="1" applyAlignment="1">
      <alignment horizontal="right"/>
    </xf>
    <xf numFmtId="164" fontId="3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164" fontId="6" fillId="5" borderId="0" xfId="0" applyNumberFormat="1" applyFont="1" applyFill="1" applyAlignment="1">
      <alignment horizontal="right"/>
    </xf>
    <xf numFmtId="0" fontId="5" fillId="5" borderId="0" xfId="0" applyFont="1" applyFill="1" applyAlignment="1">
      <alignment horizontal="right"/>
    </xf>
    <xf numFmtId="0" fontId="13" fillId="0" borderId="0" xfId="0" applyFont="1" applyAlignment="1">
      <alignment horizontal="right"/>
    </xf>
    <xf numFmtId="0" fontId="13" fillId="3" borderId="0" xfId="0" applyFont="1" applyFill="1" applyAlignment="1">
      <alignment horizontal="right"/>
    </xf>
    <xf numFmtId="0" fontId="13" fillId="0" borderId="0" xfId="0" applyFont="1" applyAlignment="1">
      <alignment wrapText="1"/>
    </xf>
    <xf numFmtId="164" fontId="9" fillId="6" borderId="0" xfId="0" applyNumberFormat="1" applyFont="1" applyFill="1" applyAlignment="1">
      <alignment horizontal="right"/>
    </xf>
    <xf numFmtId="164" fontId="9" fillId="6" borderId="0" xfId="0" applyNumberFormat="1" applyFont="1" applyFill="1" applyAlignment="1">
      <alignment horizontal="right"/>
    </xf>
    <xf numFmtId="164" fontId="10" fillId="6" borderId="0" xfId="0" applyNumberFormat="1" applyFont="1" applyFill="1" applyAlignment="1">
      <alignment horizontal="right"/>
    </xf>
    <xf numFmtId="0" fontId="13" fillId="6" borderId="0" xfId="0" applyFont="1" applyFill="1" applyAlignment="1">
      <alignment horizontal="right"/>
    </xf>
    <xf numFmtId="164" fontId="10" fillId="6" borderId="0" xfId="0" applyNumberFormat="1" applyFont="1" applyFill="1" applyAlignment="1">
      <alignment horizontal="right"/>
    </xf>
    <xf numFmtId="0" fontId="13" fillId="0" borderId="0" xfId="0" applyFont="1" applyAlignment="1">
      <alignment horizontal="right"/>
    </xf>
    <xf numFmtId="0" fontId="11" fillId="0" borderId="0" xfId="0" applyFont="1" applyAlignment="1">
      <alignment wrapText="1"/>
    </xf>
    <xf numFmtId="166" fontId="10" fillId="0" borderId="0" xfId="0" applyNumberFormat="1" applyFont="1" applyAlignment="1">
      <alignment horizontal="right"/>
    </xf>
    <xf numFmtId="0" fontId="13" fillId="0" borderId="0" xfId="0" applyFont="1" applyAlignment="1">
      <alignment horizontal="right" wrapText="1"/>
    </xf>
    <xf numFmtId="166" fontId="10" fillId="0" borderId="0" xfId="0" applyNumberFormat="1" applyFont="1" applyAlignment="1">
      <alignment horizontal="right"/>
    </xf>
    <xf numFmtId="0" fontId="1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64" fontId="16" fillId="2" borderId="0" xfId="0" applyNumberFormat="1" applyFont="1" applyFill="1" applyAlignment="1">
      <alignment horizontal="right"/>
    </xf>
    <xf numFmtId="164" fontId="16" fillId="2" borderId="0" xfId="0" applyNumberFormat="1" applyFont="1" applyFill="1" applyAlignment="1">
      <alignment horizontal="right" vertical="center"/>
    </xf>
    <xf numFmtId="164" fontId="17" fillId="0" borderId="0" xfId="0" applyNumberFormat="1" applyFont="1" applyAlignment="1">
      <alignment horizontal="right"/>
    </xf>
    <xf numFmtId="164" fontId="17" fillId="0" borderId="0" xfId="0" applyNumberFormat="1" applyFont="1" applyAlignment="1">
      <alignment horizontal="right"/>
    </xf>
    <xf numFmtId="164" fontId="16" fillId="2" borderId="0" xfId="0" applyNumberFormat="1" applyFont="1" applyFill="1" applyAlignment="1">
      <alignment horizontal="center" wrapText="1"/>
    </xf>
    <xf numFmtId="164" fontId="16" fillId="2" borderId="0" xfId="0" applyNumberFormat="1" applyFont="1" applyFill="1" applyAlignment="1">
      <alignment horizontal="right" vertical="center"/>
    </xf>
    <xf numFmtId="164" fontId="16" fillId="7" borderId="0" xfId="0" applyNumberFormat="1" applyFont="1" applyFill="1" applyAlignment="1">
      <alignment horizontal="right" vertical="center"/>
    </xf>
    <xf numFmtId="0" fontId="3" fillId="0" borderId="0" xfId="0" applyFont="1" applyAlignment="1">
      <alignment wrapText="1"/>
    </xf>
    <xf numFmtId="0" fontId="12" fillId="0" borderId="0" xfId="0" applyFont="1" applyAlignment="1">
      <alignment wrapText="1"/>
    </xf>
    <xf numFmtId="167" fontId="12" fillId="0" borderId="0" xfId="0" applyNumberFormat="1" applyFont="1" applyAlignment="1">
      <alignment wrapText="1"/>
    </xf>
    <xf numFmtId="164" fontId="4" fillId="0" borderId="0" xfId="0" applyNumberFormat="1" applyFont="1" applyAlignment="1">
      <alignment horizontal="center"/>
    </xf>
    <xf numFmtId="0" fontId="0" fillId="0" borderId="0" xfId="0" applyFont="1" applyAlignment="1">
      <alignment wrapText="1"/>
    </xf>
    <xf numFmtId="0" fontId="1" fillId="2" borderId="0" xfId="0" applyFont="1" applyFill="1" applyAlignment="1">
      <alignment horizontal="left" vertical="center"/>
    </xf>
    <xf numFmtId="0" fontId="2" fillId="0" borderId="0" xfId="0" applyFont="1" applyAlignment="1">
      <alignment horizontal="left"/>
    </xf>
    <xf numFmtId="0" fontId="1" fillId="5" borderId="0" xfId="0" applyFont="1" applyFill="1" applyAlignment="1">
      <alignment horizontal="left" vertical="center"/>
    </xf>
    <xf numFmtId="164" fontId="2" fillId="0" borderId="0" xfId="0" applyNumberFormat="1" applyFont="1" applyAlignment="1">
      <alignment horizontal="left"/>
    </xf>
    <xf numFmtId="0" fontId="15" fillId="0" borderId="0" xfId="0" applyFont="1" applyAlignment="1">
      <alignment horizontal="left" vertical="center"/>
    </xf>
  </cellXfs>
  <cellStyles count="1">
    <cellStyle name="Standard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I41"/>
  <sheetViews>
    <sheetView tabSelected="1" workbookViewId="0">
      <pane ySplit="4" topLeftCell="A5" activePane="bottomLeft" state="frozen"/>
      <selection pane="bottomLeft" activeCell="K42" sqref="K42"/>
    </sheetView>
  </sheetViews>
  <sheetFormatPr baseColWidth="10" defaultColWidth="12.5703125" defaultRowHeight="12.75" customHeight="1" x14ac:dyDescent="0.2"/>
  <cols>
    <col min="1" max="1" width="26.42578125" customWidth="1"/>
    <col min="2" max="2" width="11.42578125" customWidth="1"/>
    <col min="3" max="3" width="4.140625" customWidth="1"/>
    <col min="4" max="4" width="11.42578125" customWidth="1"/>
    <col min="5" max="5" width="5.42578125" customWidth="1"/>
    <col min="6" max="6" width="12.85546875" customWidth="1"/>
    <col min="7" max="7" width="4.140625" customWidth="1"/>
    <col min="8" max="8" width="11.7109375" customWidth="1"/>
    <col min="9" max="9" width="9.42578125" customWidth="1"/>
  </cols>
  <sheetData>
    <row r="1" spans="1:9" ht="23.25" customHeight="1" x14ac:dyDescent="0.2">
      <c r="A1" s="86" t="s">
        <v>74</v>
      </c>
      <c r="B1" s="85"/>
      <c r="C1" s="85"/>
      <c r="D1" s="85"/>
      <c r="E1" s="85"/>
      <c r="F1" s="85"/>
      <c r="G1" s="85"/>
      <c r="H1" s="85"/>
      <c r="I1" s="1"/>
    </row>
    <row r="2" spans="1:9" ht="20.25" customHeight="1" x14ac:dyDescent="0.3">
      <c r="A2" s="87" t="s">
        <v>0</v>
      </c>
      <c r="B2" s="85"/>
      <c r="C2" s="85"/>
      <c r="D2" s="85"/>
      <c r="E2" s="85"/>
      <c r="F2" s="85"/>
      <c r="G2" s="85"/>
      <c r="H2" s="85"/>
      <c r="I2" s="2"/>
    </row>
    <row r="3" spans="1:9" x14ac:dyDescent="0.2">
      <c r="A3" s="3"/>
      <c r="B3" s="4" t="s">
        <v>1</v>
      </c>
      <c r="C3" s="84" t="s">
        <v>2</v>
      </c>
      <c r="D3" s="85"/>
      <c r="E3" s="84" t="s">
        <v>3</v>
      </c>
      <c r="F3" s="85"/>
      <c r="G3" s="84" t="s">
        <v>4</v>
      </c>
      <c r="H3" s="85"/>
      <c r="I3" s="4" t="s">
        <v>5</v>
      </c>
    </row>
    <row r="4" spans="1:9" ht="15" x14ac:dyDescent="0.25">
      <c r="A4" s="5" t="s">
        <v>6</v>
      </c>
      <c r="B4" s="6"/>
      <c r="C4" s="7"/>
      <c r="D4" s="7">
        <f>SUM(D12+D27+D22+D41)</f>
        <v>3220</v>
      </c>
      <c r="E4" s="7"/>
      <c r="F4" s="7">
        <f>SUM(F12+F27+F22+F41)</f>
        <v>10700</v>
      </c>
      <c r="G4" s="7"/>
      <c r="H4" s="7">
        <f>SUM(H12+H27+H22+H41)</f>
        <v>4143.92</v>
      </c>
      <c r="I4" s="7"/>
    </row>
    <row r="5" spans="1:9" x14ac:dyDescent="0.2">
      <c r="A5" s="3"/>
      <c r="B5" s="3"/>
      <c r="D5" s="8"/>
      <c r="E5" s="8"/>
      <c r="F5" s="8"/>
      <c r="G5" s="8"/>
      <c r="H5" s="8"/>
      <c r="I5" s="8"/>
    </row>
    <row r="6" spans="1:9" x14ac:dyDescent="0.2">
      <c r="A6" s="5" t="s">
        <v>7</v>
      </c>
      <c r="B6" s="6"/>
      <c r="C6" s="6"/>
      <c r="D6" s="6"/>
      <c r="E6" s="6"/>
      <c r="F6" s="6"/>
      <c r="G6" s="6"/>
      <c r="H6" s="6"/>
      <c r="I6" s="9"/>
    </row>
    <row r="7" spans="1:9" x14ac:dyDescent="0.2">
      <c r="A7" s="10" t="s">
        <v>8</v>
      </c>
      <c r="B7" s="11">
        <v>40</v>
      </c>
      <c r="C7" s="10">
        <v>25</v>
      </c>
      <c r="D7" s="12">
        <f t="shared" ref="D7:D9" si="0">C7*$B7</f>
        <v>1000</v>
      </c>
      <c r="E7" s="10">
        <v>55</v>
      </c>
      <c r="F7" s="12">
        <f t="shared" ref="F7:F9" si="1">E7*$B7</f>
        <v>2200</v>
      </c>
      <c r="G7" s="13">
        <v>13</v>
      </c>
      <c r="H7" s="12">
        <f t="shared" ref="H7:H11" si="2">G7*$B7</f>
        <v>520</v>
      </c>
      <c r="I7" s="14"/>
    </row>
    <row r="8" spans="1:9" x14ac:dyDescent="0.2">
      <c r="A8" s="10" t="s">
        <v>9</v>
      </c>
      <c r="B8" s="11">
        <v>15</v>
      </c>
      <c r="C8" s="10">
        <v>4</v>
      </c>
      <c r="D8" s="12">
        <f t="shared" si="0"/>
        <v>60</v>
      </c>
      <c r="E8" s="10">
        <v>10</v>
      </c>
      <c r="F8" s="12">
        <f t="shared" si="1"/>
        <v>150</v>
      </c>
      <c r="G8" s="13">
        <v>8</v>
      </c>
      <c r="H8" s="12">
        <f t="shared" si="2"/>
        <v>120</v>
      </c>
      <c r="I8" s="14"/>
    </row>
    <row r="9" spans="1:9" x14ac:dyDescent="0.2">
      <c r="A9" s="15" t="s">
        <v>10</v>
      </c>
      <c r="B9" s="11">
        <v>50</v>
      </c>
      <c r="C9" s="10">
        <v>2</v>
      </c>
      <c r="D9" s="12">
        <f t="shared" si="0"/>
        <v>100</v>
      </c>
      <c r="E9" s="10">
        <v>10</v>
      </c>
      <c r="F9" s="12">
        <f t="shared" si="1"/>
        <v>500</v>
      </c>
      <c r="G9" s="13">
        <v>10</v>
      </c>
      <c r="H9" s="12">
        <f t="shared" si="2"/>
        <v>500</v>
      </c>
      <c r="I9" s="14"/>
    </row>
    <row r="10" spans="1:9" x14ac:dyDescent="0.2">
      <c r="A10" s="15" t="s">
        <v>75</v>
      </c>
      <c r="B10" s="11">
        <v>0</v>
      </c>
      <c r="C10" s="10"/>
      <c r="D10" s="12"/>
      <c r="E10" s="10"/>
      <c r="F10" s="12"/>
      <c r="G10" s="13">
        <v>14</v>
      </c>
      <c r="H10" s="12">
        <f t="shared" si="2"/>
        <v>0</v>
      </c>
      <c r="I10" s="14"/>
    </row>
    <row r="11" spans="1:9" x14ac:dyDescent="0.2">
      <c r="A11" s="15" t="s">
        <v>11</v>
      </c>
      <c r="B11" s="11">
        <v>15</v>
      </c>
      <c r="C11" s="10">
        <v>4</v>
      </c>
      <c r="D11" s="12">
        <f>C11*$B11</f>
        <v>60</v>
      </c>
      <c r="E11" s="10">
        <v>15</v>
      </c>
      <c r="F11" s="12">
        <f>E11*$B11</f>
        <v>225</v>
      </c>
      <c r="G11" s="13">
        <v>1</v>
      </c>
      <c r="H11" s="12">
        <f t="shared" si="2"/>
        <v>15</v>
      </c>
      <c r="I11" s="14"/>
    </row>
    <row r="12" spans="1:9" x14ac:dyDescent="0.2">
      <c r="A12" s="16"/>
      <c r="B12" s="17"/>
      <c r="C12" s="17"/>
      <c r="D12" s="18">
        <f>SUM(D7:D11)</f>
        <v>1220</v>
      </c>
      <c r="E12" s="17"/>
      <c r="F12" s="18">
        <f>SUM(F7:F11)</f>
        <v>3075</v>
      </c>
      <c r="G12" s="19"/>
      <c r="H12" s="18">
        <f>SUM(H7:H11)</f>
        <v>1155</v>
      </c>
      <c r="I12" s="18"/>
    </row>
    <row r="13" spans="1:9" x14ac:dyDescent="0.2">
      <c r="A13" s="20"/>
      <c r="B13" s="20"/>
      <c r="C13" s="20"/>
      <c r="D13" s="20"/>
      <c r="E13" s="20"/>
      <c r="F13" s="20"/>
      <c r="G13" s="21"/>
      <c r="H13" s="20"/>
      <c r="I13" s="22"/>
    </row>
    <row r="14" spans="1:9" x14ac:dyDescent="0.2">
      <c r="A14" s="5" t="s">
        <v>12</v>
      </c>
      <c r="B14" s="6"/>
      <c r="C14" s="6"/>
      <c r="D14" s="6"/>
      <c r="E14" s="6"/>
      <c r="F14" s="6"/>
      <c r="G14" s="6"/>
      <c r="H14" s="6"/>
      <c r="I14" s="9"/>
    </row>
    <row r="15" spans="1:9" x14ac:dyDescent="0.2">
      <c r="A15" s="13" t="s">
        <v>13</v>
      </c>
      <c r="B15" s="23">
        <v>2000</v>
      </c>
      <c r="C15" s="24">
        <v>0</v>
      </c>
      <c r="D15" s="25">
        <f t="shared" ref="D15:D19" si="3">C15*B15</f>
        <v>0</v>
      </c>
      <c r="E15" s="24">
        <v>1</v>
      </c>
      <c r="F15" s="25">
        <f t="shared" ref="F15:F19" si="4">E15*B15</f>
        <v>2000</v>
      </c>
      <c r="G15" s="13">
        <v>1</v>
      </c>
      <c r="H15" s="25">
        <f t="shared" ref="H15:H19" si="5">(G15*B15)</f>
        <v>2000</v>
      </c>
      <c r="I15" s="26"/>
    </row>
    <row r="16" spans="1:9" hidden="1" x14ac:dyDescent="0.2">
      <c r="A16" s="24" t="s">
        <v>14</v>
      </c>
      <c r="B16" s="23">
        <v>1000</v>
      </c>
      <c r="C16" s="24">
        <v>0</v>
      </c>
      <c r="D16" s="25">
        <f t="shared" si="3"/>
        <v>0</v>
      </c>
      <c r="E16" s="24">
        <v>1</v>
      </c>
      <c r="F16" s="25">
        <f t="shared" si="4"/>
        <v>1000</v>
      </c>
      <c r="G16" s="13">
        <v>0</v>
      </c>
      <c r="H16" s="25">
        <f t="shared" si="5"/>
        <v>0</v>
      </c>
      <c r="I16" s="26"/>
    </row>
    <row r="17" spans="1:9" hidden="1" x14ac:dyDescent="0.2">
      <c r="A17" s="24" t="s">
        <v>15</v>
      </c>
      <c r="B17" s="23">
        <v>750</v>
      </c>
      <c r="C17" s="13">
        <v>0</v>
      </c>
      <c r="D17" s="25">
        <f t="shared" si="3"/>
        <v>0</v>
      </c>
      <c r="E17" s="24">
        <v>2</v>
      </c>
      <c r="F17" s="25">
        <f t="shared" si="4"/>
        <v>1500</v>
      </c>
      <c r="G17" s="13">
        <v>0</v>
      </c>
      <c r="H17" s="25">
        <f t="shared" si="5"/>
        <v>0</v>
      </c>
      <c r="I17" s="26"/>
    </row>
    <row r="18" spans="1:9" hidden="1" x14ac:dyDescent="0.2">
      <c r="A18" s="24" t="s">
        <v>16</v>
      </c>
      <c r="B18" s="23">
        <v>500</v>
      </c>
      <c r="C18" s="13">
        <v>2</v>
      </c>
      <c r="D18" s="25">
        <f t="shared" si="3"/>
        <v>1000</v>
      </c>
      <c r="E18" s="13">
        <v>2</v>
      </c>
      <c r="F18" s="25">
        <f t="shared" si="4"/>
        <v>1000</v>
      </c>
      <c r="G18" s="13">
        <v>0</v>
      </c>
      <c r="H18" s="25">
        <f t="shared" si="5"/>
        <v>0</v>
      </c>
      <c r="I18" s="26"/>
    </row>
    <row r="19" spans="1:9" x14ac:dyDescent="0.2">
      <c r="A19" s="24" t="s">
        <v>17</v>
      </c>
      <c r="B19" s="23">
        <v>250</v>
      </c>
      <c r="C19" s="27">
        <v>1</v>
      </c>
      <c r="D19" s="25">
        <f t="shared" si="3"/>
        <v>250</v>
      </c>
      <c r="E19" s="27">
        <v>2</v>
      </c>
      <c r="F19" s="25">
        <f t="shared" si="4"/>
        <v>500</v>
      </c>
      <c r="G19" s="28">
        <v>1</v>
      </c>
      <c r="H19" s="25">
        <f t="shared" si="5"/>
        <v>250</v>
      </c>
      <c r="I19" s="26"/>
    </row>
    <row r="20" spans="1:9" hidden="1" x14ac:dyDescent="0.2">
      <c r="A20" s="29" t="s">
        <v>18</v>
      </c>
      <c r="B20" s="20"/>
      <c r="C20" s="20"/>
      <c r="D20" s="23">
        <v>0</v>
      </c>
      <c r="E20" s="20"/>
      <c r="F20" s="23">
        <v>200</v>
      </c>
      <c r="G20" s="30"/>
      <c r="H20" s="25"/>
      <c r="I20" s="26"/>
    </row>
    <row r="21" spans="1:9" x14ac:dyDescent="0.2">
      <c r="A21" s="28" t="s">
        <v>19</v>
      </c>
      <c r="B21" s="20"/>
      <c r="C21" s="20"/>
      <c r="D21" s="23"/>
      <c r="E21" s="20"/>
      <c r="F21" s="23"/>
      <c r="G21" s="30"/>
      <c r="H21" s="25"/>
      <c r="I21" s="31" t="s">
        <v>20</v>
      </c>
    </row>
    <row r="22" spans="1:9" x14ac:dyDescent="0.2">
      <c r="A22" s="19"/>
      <c r="B22" s="17"/>
      <c r="C22" s="17"/>
      <c r="D22" s="18">
        <f>SUM(D15:D20)</f>
        <v>1250</v>
      </c>
      <c r="E22" s="17"/>
      <c r="F22" s="18">
        <f>SUM(F15:F20)</f>
        <v>6200</v>
      </c>
      <c r="G22" s="32"/>
      <c r="H22" s="18">
        <f>SUM(H15:H21)</f>
        <v>2250</v>
      </c>
      <c r="I22" s="18"/>
    </row>
    <row r="23" spans="1:9" x14ac:dyDescent="0.2">
      <c r="A23" s="33"/>
      <c r="B23" s="33"/>
      <c r="C23" s="33"/>
      <c r="D23" s="33"/>
      <c r="E23" s="33"/>
      <c r="F23" s="33"/>
      <c r="G23" s="33"/>
      <c r="H23" s="33"/>
      <c r="I23" s="34"/>
    </row>
    <row r="24" spans="1:9" x14ac:dyDescent="0.2">
      <c r="A24" s="5" t="s">
        <v>21</v>
      </c>
      <c r="B24" s="6"/>
      <c r="C24" s="6"/>
      <c r="D24" s="6"/>
      <c r="E24" s="6"/>
      <c r="F24" s="6"/>
      <c r="G24" s="6"/>
      <c r="H24" s="6"/>
      <c r="I24" s="9"/>
    </row>
    <row r="25" spans="1:9" hidden="1" x14ac:dyDescent="0.2">
      <c r="A25" s="13" t="s">
        <v>22</v>
      </c>
      <c r="B25" s="23">
        <v>1.5</v>
      </c>
      <c r="C25" s="13">
        <v>100</v>
      </c>
      <c r="D25" s="25">
        <f t="shared" ref="D25:D26" si="6">C25*B25</f>
        <v>150</v>
      </c>
      <c r="E25" s="24">
        <v>200</v>
      </c>
      <c r="F25" s="25">
        <f t="shared" ref="F25:F26" si="7">E25*B25</f>
        <v>300</v>
      </c>
      <c r="G25" s="27">
        <v>0</v>
      </c>
      <c r="H25" s="35">
        <v>0</v>
      </c>
      <c r="I25" s="36"/>
    </row>
    <row r="26" spans="1:9" x14ac:dyDescent="0.2">
      <c r="A26" s="13" t="s">
        <v>23</v>
      </c>
      <c r="B26" s="23"/>
      <c r="C26" s="13">
        <v>35</v>
      </c>
      <c r="D26" s="25">
        <f t="shared" si="6"/>
        <v>0</v>
      </c>
      <c r="E26" s="13">
        <v>100</v>
      </c>
      <c r="F26" s="25">
        <f t="shared" si="7"/>
        <v>0</v>
      </c>
      <c r="G26" s="27">
        <v>1</v>
      </c>
      <c r="H26" s="37">
        <v>32.92</v>
      </c>
      <c r="I26" s="38"/>
    </row>
    <row r="27" spans="1:9" x14ac:dyDescent="0.2">
      <c r="A27" s="16"/>
      <c r="B27" s="17"/>
      <c r="C27" s="17"/>
      <c r="D27" s="39">
        <f>SUM(D25:D26)</f>
        <v>150</v>
      </c>
      <c r="E27" s="17"/>
      <c r="F27" s="18">
        <f>SUM(F25:F26)</f>
        <v>300</v>
      </c>
      <c r="G27" s="32"/>
      <c r="H27" s="40">
        <f>SUM(H25:H26)</f>
        <v>32.92</v>
      </c>
      <c r="I27" s="40"/>
    </row>
    <row r="28" spans="1:9" x14ac:dyDescent="0.2">
      <c r="A28" s="33"/>
      <c r="B28" s="33"/>
      <c r="C28" s="33"/>
      <c r="D28" s="33"/>
      <c r="E28" s="33"/>
      <c r="F28" s="33"/>
      <c r="G28" s="33"/>
      <c r="H28" s="33"/>
      <c r="I28" s="34"/>
    </row>
    <row r="29" spans="1:9" x14ac:dyDescent="0.2">
      <c r="A29" s="5" t="s">
        <v>24</v>
      </c>
      <c r="B29" s="6"/>
      <c r="C29" s="6"/>
      <c r="D29" s="6"/>
      <c r="E29" s="6"/>
      <c r="F29" s="6"/>
      <c r="G29" s="6"/>
      <c r="H29" s="6"/>
      <c r="I29" s="9"/>
    </row>
    <row r="30" spans="1:9" x14ac:dyDescent="0.2">
      <c r="A30" s="41" t="s">
        <v>25</v>
      </c>
      <c r="B30" s="42">
        <v>15</v>
      </c>
      <c r="C30" s="41">
        <v>30</v>
      </c>
      <c r="D30" s="43">
        <f t="shared" ref="D30:D31" si="8">C30*B30</f>
        <v>450</v>
      </c>
      <c r="E30" s="41">
        <v>50</v>
      </c>
      <c r="F30" s="43">
        <f t="shared" ref="F30:F31" si="9">B30*E30</f>
        <v>750</v>
      </c>
      <c r="G30" s="44">
        <v>6</v>
      </c>
      <c r="H30" s="43">
        <f t="shared" ref="H30:H40" si="10">G30*B30</f>
        <v>90</v>
      </c>
      <c r="I30" s="45"/>
    </row>
    <row r="31" spans="1:9" x14ac:dyDescent="0.2">
      <c r="A31" s="46" t="s">
        <v>26</v>
      </c>
      <c r="B31" s="42">
        <v>15</v>
      </c>
      <c r="C31" s="46">
        <v>10</v>
      </c>
      <c r="D31" s="43">
        <f t="shared" si="8"/>
        <v>150</v>
      </c>
      <c r="E31" s="41">
        <v>25</v>
      </c>
      <c r="F31" s="43">
        <f t="shared" si="9"/>
        <v>375</v>
      </c>
      <c r="G31" s="44">
        <v>2</v>
      </c>
      <c r="H31" s="43">
        <f t="shared" si="10"/>
        <v>30</v>
      </c>
      <c r="I31" s="45"/>
    </row>
    <row r="32" spans="1:9" x14ac:dyDescent="0.2">
      <c r="A32" s="41" t="s">
        <v>27</v>
      </c>
      <c r="B32" s="42">
        <v>15</v>
      </c>
      <c r="C32" s="41">
        <v>5</v>
      </c>
      <c r="D32" s="43"/>
      <c r="E32" s="41">
        <v>20</v>
      </c>
      <c r="F32" s="43"/>
      <c r="G32" s="44">
        <v>7</v>
      </c>
      <c r="H32" s="43">
        <f t="shared" si="10"/>
        <v>105</v>
      </c>
      <c r="I32" s="45"/>
    </row>
    <row r="33" spans="1:9" x14ac:dyDescent="0.2">
      <c r="A33" s="41" t="s">
        <v>28</v>
      </c>
      <c r="B33" s="42">
        <v>3</v>
      </c>
      <c r="C33" s="41">
        <v>10</v>
      </c>
      <c r="D33" s="43"/>
      <c r="E33" s="41">
        <v>35</v>
      </c>
      <c r="F33" s="43"/>
      <c r="G33" s="44">
        <v>19</v>
      </c>
      <c r="H33" s="43">
        <f t="shared" si="10"/>
        <v>57</v>
      </c>
      <c r="I33" s="45"/>
    </row>
    <row r="34" spans="1:9" x14ac:dyDescent="0.2">
      <c r="A34" s="41" t="s">
        <v>29</v>
      </c>
      <c r="B34" s="42">
        <v>2</v>
      </c>
      <c r="C34" s="41"/>
      <c r="D34" s="43"/>
      <c r="E34" s="41"/>
      <c r="F34" s="43"/>
      <c r="G34" s="44">
        <v>10</v>
      </c>
      <c r="H34" s="43">
        <f t="shared" si="10"/>
        <v>20</v>
      </c>
      <c r="I34" s="45"/>
    </row>
    <row r="35" spans="1:9" x14ac:dyDescent="0.2">
      <c r="A35" s="13" t="s">
        <v>30</v>
      </c>
      <c r="B35" s="23">
        <v>13</v>
      </c>
      <c r="C35" s="13"/>
      <c r="D35" s="25"/>
      <c r="E35" s="13"/>
      <c r="F35" s="25"/>
      <c r="G35" s="47">
        <v>11</v>
      </c>
      <c r="H35" s="25">
        <f t="shared" si="10"/>
        <v>143</v>
      </c>
      <c r="I35" s="26"/>
    </row>
    <row r="36" spans="1:9" x14ac:dyDescent="0.2">
      <c r="A36" s="13" t="s">
        <v>31</v>
      </c>
      <c r="B36" s="23">
        <v>13</v>
      </c>
      <c r="C36" s="13"/>
      <c r="D36" s="25"/>
      <c r="E36" s="13"/>
      <c r="F36" s="25"/>
      <c r="G36" s="47"/>
      <c r="H36" s="25">
        <f t="shared" si="10"/>
        <v>0</v>
      </c>
      <c r="I36" s="26"/>
    </row>
    <row r="37" spans="1:9" x14ac:dyDescent="0.2">
      <c r="A37" s="13" t="s">
        <v>32</v>
      </c>
      <c r="B37" s="23">
        <v>13</v>
      </c>
      <c r="C37" s="13"/>
      <c r="D37" s="25"/>
      <c r="E37" s="13"/>
      <c r="F37" s="25"/>
      <c r="G37" s="47">
        <v>1</v>
      </c>
      <c r="H37" s="25">
        <f t="shared" si="10"/>
        <v>13</v>
      </c>
      <c r="I37" s="26"/>
    </row>
    <row r="38" spans="1:9" x14ac:dyDescent="0.2">
      <c r="A38" s="13" t="s">
        <v>33</v>
      </c>
      <c r="B38" s="23">
        <v>2</v>
      </c>
      <c r="C38" s="13"/>
      <c r="D38" s="25"/>
      <c r="E38" s="13"/>
      <c r="F38" s="25"/>
      <c r="G38" s="47">
        <v>4</v>
      </c>
      <c r="H38" s="25">
        <f t="shared" si="10"/>
        <v>8</v>
      </c>
      <c r="I38" s="26"/>
    </row>
    <row r="39" spans="1:9" x14ac:dyDescent="0.2">
      <c r="A39" s="13" t="s">
        <v>76</v>
      </c>
      <c r="B39" s="23">
        <v>10</v>
      </c>
      <c r="C39" s="13"/>
      <c r="D39" s="25"/>
      <c r="E39" s="13"/>
      <c r="F39" s="25"/>
      <c r="G39" s="47">
        <v>6</v>
      </c>
      <c r="H39" s="25">
        <f t="shared" si="10"/>
        <v>60</v>
      </c>
      <c r="I39" s="26"/>
    </row>
    <row r="40" spans="1:9" x14ac:dyDescent="0.2">
      <c r="A40" s="13" t="s">
        <v>77</v>
      </c>
      <c r="B40" s="23">
        <v>15</v>
      </c>
      <c r="C40" s="13"/>
      <c r="D40" s="25"/>
      <c r="E40" s="13"/>
      <c r="F40" s="25"/>
      <c r="G40" s="47">
        <v>12</v>
      </c>
      <c r="H40" s="25">
        <f t="shared" si="10"/>
        <v>180</v>
      </c>
      <c r="I40" s="26"/>
    </row>
    <row r="41" spans="1:9" x14ac:dyDescent="0.2">
      <c r="A41" s="16"/>
      <c r="B41" s="16"/>
      <c r="C41" s="16"/>
      <c r="D41" s="18">
        <f>SUM(D30:D32)</f>
        <v>600</v>
      </c>
      <c r="E41" s="19"/>
      <c r="F41" s="18">
        <f>SUM(F30:F32)</f>
        <v>1125</v>
      </c>
      <c r="G41" s="18"/>
      <c r="H41" s="18">
        <f>SUM(H30:H40)</f>
        <v>706</v>
      </c>
      <c r="I41" s="18"/>
    </row>
  </sheetData>
  <mergeCells count="5">
    <mergeCell ref="C3:D3"/>
    <mergeCell ref="E3:F3"/>
    <mergeCell ref="G3:H3"/>
    <mergeCell ref="A1:H1"/>
    <mergeCell ref="A2:H2"/>
  </mergeCells>
  <conditionalFormatting sqref="H25:I26">
    <cfRule type="notContainsBlanks" dxfId="0" priority="1">
      <formula>LEN(TRIM(H25))&gt;0</formula>
    </cfRule>
  </conditionalFormatting>
  <printOptions horizontalCentered="1" gridLines="1"/>
  <pageMargins left="0.7" right="0.7" top="0.75" bottom="0.75" header="0" footer="0"/>
  <pageSetup paperSize="9" fitToHeight="0" pageOrder="overThenDown" orientation="portrait" cellComments="atEnd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fitToPage="1"/>
  </sheetPr>
  <dimension ref="A1:F51"/>
  <sheetViews>
    <sheetView workbookViewId="0">
      <pane ySplit="4" topLeftCell="A12" activePane="bottomLeft" state="frozen"/>
      <selection pane="bottomLeft" sqref="A1:E1"/>
    </sheetView>
  </sheetViews>
  <sheetFormatPr baseColWidth="10" defaultColWidth="12.5703125" defaultRowHeight="12.75" customHeight="1" x14ac:dyDescent="0.2"/>
  <cols>
    <col min="1" max="1" width="25.140625" customWidth="1"/>
    <col min="2" max="2" width="5" customWidth="1"/>
    <col min="3" max="5" width="12.140625" customWidth="1"/>
    <col min="6" max="6" width="17" customWidth="1"/>
  </cols>
  <sheetData>
    <row r="1" spans="1:6" ht="23.25" customHeight="1" x14ac:dyDescent="0.2">
      <c r="A1" s="88" t="s">
        <v>80</v>
      </c>
      <c r="B1" s="85"/>
      <c r="C1" s="85"/>
      <c r="D1" s="85"/>
      <c r="E1" s="85"/>
      <c r="F1" s="48"/>
    </row>
    <row r="2" spans="1:6" ht="20.25" customHeight="1" x14ac:dyDescent="0.3">
      <c r="A2" s="89" t="s">
        <v>34</v>
      </c>
      <c r="B2" s="85"/>
      <c r="C2" s="85"/>
      <c r="D2" s="85"/>
      <c r="E2" s="85"/>
      <c r="F2" s="49"/>
    </row>
    <row r="3" spans="1:6" x14ac:dyDescent="0.2">
      <c r="A3" s="3"/>
      <c r="B3" s="3"/>
      <c r="C3" s="4" t="s">
        <v>2</v>
      </c>
      <c r="D3" s="4" t="s">
        <v>3</v>
      </c>
      <c r="E3" s="4" t="s">
        <v>4</v>
      </c>
      <c r="F3" s="50" t="s">
        <v>5</v>
      </c>
    </row>
    <row r="4" spans="1:6" ht="15" x14ac:dyDescent="0.25">
      <c r="A4" s="51" t="s">
        <v>35</v>
      </c>
      <c r="B4" s="52"/>
      <c r="C4" s="53">
        <f t="shared" ref="C4:D4" si="0">SUM(C8,C15,C20,C30,C53,C36,C43,C51,)</f>
        <v>4549.1499999999996</v>
      </c>
      <c r="D4" s="53">
        <f t="shared" si="0"/>
        <v>3892.75</v>
      </c>
      <c r="E4" s="53">
        <f>SUM(E8+E15+E20+E30+E36+E43+E51)</f>
        <v>4676.3200000000006</v>
      </c>
      <c r="F4" s="54"/>
    </row>
    <row r="5" spans="1:6" x14ac:dyDescent="0.2">
      <c r="A5" s="55"/>
      <c r="B5" s="55"/>
      <c r="C5" s="55"/>
      <c r="D5" s="55"/>
      <c r="E5" s="55"/>
      <c r="F5" s="56"/>
    </row>
    <row r="6" spans="1:6" x14ac:dyDescent="0.2">
      <c r="A6" s="51" t="s">
        <v>36</v>
      </c>
      <c r="B6" s="57"/>
      <c r="C6" s="57"/>
      <c r="D6" s="57"/>
      <c r="E6" s="57"/>
      <c r="F6" s="58"/>
    </row>
    <row r="7" spans="1:6" hidden="1" x14ac:dyDescent="0.2">
      <c r="A7" s="23"/>
      <c r="B7" s="25"/>
      <c r="C7" s="23"/>
      <c r="D7" s="23"/>
      <c r="E7" s="23"/>
      <c r="F7" s="59"/>
    </row>
    <row r="8" spans="1:6" hidden="1" x14ac:dyDescent="0.2">
      <c r="A8" s="39" t="s">
        <v>37</v>
      </c>
      <c r="B8" s="18"/>
      <c r="C8" s="18">
        <f t="shared" ref="C8:E8" si="1">SUM(C7)</f>
        <v>0</v>
      </c>
      <c r="D8" s="18">
        <f t="shared" si="1"/>
        <v>0</v>
      </c>
      <c r="E8" s="18">
        <f t="shared" si="1"/>
        <v>0</v>
      </c>
      <c r="F8" s="60"/>
    </row>
    <row r="9" spans="1:6" x14ac:dyDescent="0.2">
      <c r="A9" s="20"/>
      <c r="B9" s="20"/>
      <c r="C9" s="20"/>
      <c r="D9" s="20"/>
      <c r="E9" s="20"/>
      <c r="F9" s="61"/>
    </row>
    <row r="10" spans="1:6" x14ac:dyDescent="0.2">
      <c r="A10" s="51" t="s">
        <v>38</v>
      </c>
      <c r="B10" s="57"/>
      <c r="C10" s="57"/>
      <c r="D10" s="57"/>
      <c r="E10" s="57"/>
      <c r="F10" s="58"/>
    </row>
    <row r="11" spans="1:6" x14ac:dyDescent="0.2">
      <c r="A11" s="23" t="s">
        <v>39</v>
      </c>
      <c r="B11" s="25"/>
      <c r="C11" s="23">
        <v>30</v>
      </c>
      <c r="D11" s="23">
        <v>30</v>
      </c>
      <c r="E11" s="23">
        <v>0</v>
      </c>
      <c r="F11" s="59"/>
    </row>
    <row r="12" spans="1:6" x14ac:dyDescent="0.2">
      <c r="A12" s="23" t="s">
        <v>40</v>
      </c>
      <c r="B12" s="25"/>
      <c r="C12" s="23">
        <v>50</v>
      </c>
      <c r="D12" s="23">
        <v>20</v>
      </c>
      <c r="E12" s="23">
        <v>0</v>
      </c>
      <c r="F12" s="59"/>
    </row>
    <row r="13" spans="1:6" x14ac:dyDescent="0.2">
      <c r="A13" s="23" t="s">
        <v>41</v>
      </c>
      <c r="B13" s="25"/>
      <c r="C13" s="23">
        <v>30</v>
      </c>
      <c r="D13" s="23">
        <v>10</v>
      </c>
      <c r="E13" s="23">
        <v>24.9</v>
      </c>
      <c r="F13" s="59">
        <v>10</v>
      </c>
    </row>
    <row r="14" spans="1:6" x14ac:dyDescent="0.2">
      <c r="A14" s="23" t="s">
        <v>42</v>
      </c>
      <c r="B14" s="26"/>
      <c r="C14" s="26"/>
      <c r="D14" s="26"/>
      <c r="E14" s="23">
        <v>9.9</v>
      </c>
      <c r="F14" s="59">
        <v>10</v>
      </c>
    </row>
    <row r="15" spans="1:6" x14ac:dyDescent="0.2">
      <c r="A15" s="39" t="s">
        <v>37</v>
      </c>
      <c r="B15" s="18"/>
      <c r="C15" s="18">
        <f t="shared" ref="C15:D15" si="2">SUM(C11:C13)</f>
        <v>110</v>
      </c>
      <c r="D15" s="18">
        <f t="shared" si="2"/>
        <v>60</v>
      </c>
      <c r="E15" s="18">
        <f>SUM(E11:E14)</f>
        <v>34.799999999999997</v>
      </c>
      <c r="F15" s="60"/>
    </row>
    <row r="16" spans="1:6" x14ac:dyDescent="0.2">
      <c r="A16" s="20"/>
      <c r="B16" s="20"/>
      <c r="C16" s="20"/>
      <c r="D16" s="20"/>
      <c r="E16" s="20"/>
      <c r="F16" s="61"/>
    </row>
    <row r="17" spans="1:6" x14ac:dyDescent="0.2">
      <c r="A17" s="51" t="s">
        <v>43</v>
      </c>
      <c r="B17" s="57"/>
      <c r="C17" s="57"/>
      <c r="D17" s="57"/>
      <c r="E17" s="57"/>
      <c r="F17" s="58"/>
    </row>
    <row r="18" spans="1:6" x14ac:dyDescent="0.2">
      <c r="A18" s="62" t="s">
        <v>44</v>
      </c>
      <c r="B18" s="63"/>
      <c r="C18" s="64">
        <v>300</v>
      </c>
      <c r="D18" s="64">
        <v>200</v>
      </c>
      <c r="E18" s="64">
        <v>0</v>
      </c>
      <c r="F18" s="65"/>
    </row>
    <row r="19" spans="1:6" x14ac:dyDescent="0.2">
      <c r="A19" s="62" t="s">
        <v>45</v>
      </c>
      <c r="B19" s="63"/>
      <c r="C19" s="64">
        <v>80</v>
      </c>
      <c r="D19" s="64">
        <v>30</v>
      </c>
      <c r="E19" s="64">
        <v>0</v>
      </c>
      <c r="F19" s="65"/>
    </row>
    <row r="20" spans="1:6" x14ac:dyDescent="0.2">
      <c r="A20" s="39" t="s">
        <v>37</v>
      </c>
      <c r="B20" s="18"/>
      <c r="C20" s="18">
        <f t="shared" ref="C20:E20" si="3">SUM(C18:C19)</f>
        <v>380</v>
      </c>
      <c r="D20" s="18">
        <f t="shared" si="3"/>
        <v>230</v>
      </c>
      <c r="E20" s="18">
        <f t="shared" si="3"/>
        <v>0</v>
      </c>
      <c r="F20" s="60"/>
    </row>
    <row r="21" spans="1:6" x14ac:dyDescent="0.2">
      <c r="A21" s="20"/>
      <c r="B21" s="20"/>
      <c r="C21" s="20"/>
      <c r="D21" s="20"/>
      <c r="E21" s="20"/>
      <c r="F21" s="61"/>
    </row>
    <row r="22" spans="1:6" x14ac:dyDescent="0.2">
      <c r="A22" s="51" t="s">
        <v>46</v>
      </c>
      <c r="B22" s="57"/>
      <c r="C22" s="57"/>
      <c r="D22" s="57"/>
      <c r="E22" s="57"/>
      <c r="F22" s="58"/>
    </row>
    <row r="23" spans="1:6" x14ac:dyDescent="0.2">
      <c r="A23" s="23" t="s">
        <v>47</v>
      </c>
      <c r="B23" s="25"/>
      <c r="C23" s="23">
        <f>3*(Einnahmen!C7+Einnahmen!C8)*0.45</f>
        <v>39.15</v>
      </c>
      <c r="D23" s="23">
        <f>3*(Einnahmen!$E$7+Einnahmen!$E$8)*0.45</f>
        <v>87.75</v>
      </c>
      <c r="E23" s="23">
        <v>0</v>
      </c>
      <c r="F23" s="59"/>
    </row>
    <row r="24" spans="1:6" x14ac:dyDescent="0.2">
      <c r="A24" s="23" t="s">
        <v>48</v>
      </c>
      <c r="B24" s="25"/>
      <c r="C24" s="23">
        <v>100</v>
      </c>
      <c r="D24" s="23">
        <f>C24</f>
        <v>100</v>
      </c>
      <c r="E24" s="23">
        <v>294.26</v>
      </c>
      <c r="F24" s="59">
        <v>6</v>
      </c>
    </row>
    <row r="25" spans="1:6" x14ac:dyDescent="0.2">
      <c r="A25" s="64" t="s">
        <v>49</v>
      </c>
      <c r="B25" s="66"/>
      <c r="C25" s="66"/>
      <c r="D25" s="66"/>
      <c r="E25" s="64">
        <v>257</v>
      </c>
      <c r="F25" s="65">
        <v>7</v>
      </c>
    </row>
    <row r="26" spans="1:6" x14ac:dyDescent="0.2">
      <c r="A26" s="64" t="s">
        <v>50</v>
      </c>
      <c r="B26" s="66"/>
      <c r="C26" s="66"/>
      <c r="D26" s="66"/>
      <c r="E26" s="64">
        <v>173.69</v>
      </c>
      <c r="F26" s="65">
        <v>8</v>
      </c>
    </row>
    <row r="27" spans="1:6" x14ac:dyDescent="0.2">
      <c r="A27" s="64" t="s">
        <v>51</v>
      </c>
      <c r="B27" s="66"/>
      <c r="C27" s="66"/>
      <c r="D27" s="66"/>
      <c r="E27" s="64">
        <v>52.2</v>
      </c>
      <c r="F27" s="65">
        <v>9</v>
      </c>
    </row>
    <row r="28" spans="1:6" x14ac:dyDescent="0.2">
      <c r="A28" s="64" t="s">
        <v>52</v>
      </c>
      <c r="B28" s="66"/>
      <c r="C28" s="66"/>
      <c r="D28" s="66"/>
      <c r="E28" s="64">
        <v>0</v>
      </c>
      <c r="F28" s="65"/>
    </row>
    <row r="29" spans="1:6" x14ac:dyDescent="0.2">
      <c r="A29" s="64" t="s">
        <v>53</v>
      </c>
      <c r="B29" s="66"/>
      <c r="C29" s="66"/>
      <c r="D29" s="66"/>
      <c r="E29" s="64">
        <v>0</v>
      </c>
      <c r="F29" s="65"/>
    </row>
    <row r="30" spans="1:6" x14ac:dyDescent="0.2">
      <c r="A30" s="39" t="s">
        <v>37</v>
      </c>
      <c r="B30" s="18"/>
      <c r="C30" s="18">
        <f t="shared" ref="C30:D30" si="4">SUM(C23:C24)</f>
        <v>139.15</v>
      </c>
      <c r="D30" s="18">
        <f t="shared" si="4"/>
        <v>187.75</v>
      </c>
      <c r="E30" s="18">
        <f>SUM(E23:E29)</f>
        <v>777.15000000000009</v>
      </c>
      <c r="F30" s="60"/>
    </row>
    <row r="31" spans="1:6" x14ac:dyDescent="0.2">
      <c r="A31" s="26"/>
      <c r="B31" s="26"/>
      <c r="C31" s="26"/>
      <c r="D31" s="26"/>
      <c r="E31" s="26"/>
      <c r="F31" s="67"/>
    </row>
    <row r="32" spans="1:6" x14ac:dyDescent="0.2">
      <c r="A32" s="51" t="s">
        <v>54</v>
      </c>
      <c r="B32" s="57"/>
      <c r="C32" s="57"/>
      <c r="D32" s="57"/>
      <c r="E32" s="57"/>
      <c r="F32" s="58"/>
    </row>
    <row r="33" spans="1:6" x14ac:dyDescent="0.2">
      <c r="A33" s="23" t="s">
        <v>55</v>
      </c>
      <c r="B33" s="25"/>
      <c r="C33" s="23">
        <v>150</v>
      </c>
      <c r="D33" s="23">
        <v>150</v>
      </c>
      <c r="E33" s="23">
        <v>100</v>
      </c>
      <c r="F33" s="59">
        <v>11</v>
      </c>
    </row>
    <row r="34" spans="1:6" x14ac:dyDescent="0.2">
      <c r="A34" s="23" t="s">
        <v>56</v>
      </c>
      <c r="B34" s="25"/>
      <c r="C34" s="23">
        <v>500</v>
      </c>
      <c r="D34" s="23">
        <v>350</v>
      </c>
      <c r="E34" s="23">
        <v>319</v>
      </c>
      <c r="F34" s="59">
        <v>12</v>
      </c>
    </row>
    <row r="35" spans="1:6" x14ac:dyDescent="0.2">
      <c r="A35" s="23" t="s">
        <v>57</v>
      </c>
      <c r="B35" s="25"/>
      <c r="C35" s="23"/>
      <c r="D35" s="23"/>
      <c r="E35" s="23">
        <v>476</v>
      </c>
      <c r="F35" s="59"/>
    </row>
    <row r="36" spans="1:6" x14ac:dyDescent="0.2">
      <c r="A36" s="39" t="s">
        <v>37</v>
      </c>
      <c r="B36" s="18"/>
      <c r="C36" s="18">
        <f t="shared" ref="C36:D36" si="5">SUM(C33:C34)</f>
        <v>650</v>
      </c>
      <c r="D36" s="18">
        <f t="shared" si="5"/>
        <v>500</v>
      </c>
      <c r="E36" s="18">
        <f>SUM(E33:E35)</f>
        <v>895</v>
      </c>
      <c r="F36" s="60"/>
    </row>
    <row r="37" spans="1:6" x14ac:dyDescent="0.2">
      <c r="A37" s="20"/>
      <c r="B37" s="20"/>
      <c r="C37" s="20"/>
      <c r="D37" s="20"/>
      <c r="E37" s="20"/>
      <c r="F37" s="61"/>
    </row>
    <row r="38" spans="1:6" x14ac:dyDescent="0.2">
      <c r="A38" s="51" t="s">
        <v>58</v>
      </c>
      <c r="B38" s="57"/>
      <c r="C38" s="57"/>
      <c r="D38" s="57"/>
      <c r="E38" s="57"/>
      <c r="F38" s="58"/>
    </row>
    <row r="39" spans="1:6" x14ac:dyDescent="0.2">
      <c r="A39" s="23" t="s">
        <v>59</v>
      </c>
      <c r="B39" s="25"/>
      <c r="C39" s="23">
        <v>200</v>
      </c>
      <c r="D39" s="23">
        <v>0</v>
      </c>
      <c r="E39" s="23">
        <v>176.67</v>
      </c>
      <c r="F39" s="59">
        <v>4</v>
      </c>
    </row>
    <row r="40" spans="1:6" x14ac:dyDescent="0.2">
      <c r="A40" s="23" t="s">
        <v>60</v>
      </c>
      <c r="B40" s="25"/>
      <c r="C40" s="23">
        <v>150</v>
      </c>
      <c r="D40" s="23">
        <v>100</v>
      </c>
      <c r="E40" s="23">
        <v>55.62</v>
      </c>
      <c r="F40" s="59">
        <v>5</v>
      </c>
    </row>
    <row r="41" spans="1:6" hidden="1" x14ac:dyDescent="0.2">
      <c r="A41" s="23" t="s">
        <v>61</v>
      </c>
      <c r="B41" s="25"/>
      <c r="C41" s="23">
        <v>30</v>
      </c>
      <c r="D41" s="23">
        <v>15</v>
      </c>
      <c r="E41" s="23">
        <v>0</v>
      </c>
      <c r="F41" s="59"/>
    </row>
    <row r="42" spans="1:6" hidden="1" x14ac:dyDescent="0.2">
      <c r="A42" s="23" t="s">
        <v>62</v>
      </c>
      <c r="B42" s="25"/>
      <c r="C42" s="23">
        <v>100</v>
      </c>
      <c r="D42" s="23">
        <v>0</v>
      </c>
      <c r="E42" s="23">
        <v>0</v>
      </c>
      <c r="F42" s="59"/>
    </row>
    <row r="43" spans="1:6" x14ac:dyDescent="0.2">
      <c r="A43" s="39" t="s">
        <v>37</v>
      </c>
      <c r="B43" s="18"/>
      <c r="C43" s="18">
        <f t="shared" ref="C43:E43" si="6">SUM(C39:C42)</f>
        <v>480</v>
      </c>
      <c r="D43" s="18">
        <f t="shared" si="6"/>
        <v>115</v>
      </c>
      <c r="E43" s="18">
        <f t="shared" si="6"/>
        <v>232.29</v>
      </c>
      <c r="F43" s="60"/>
    </row>
    <row r="44" spans="1:6" x14ac:dyDescent="0.2">
      <c r="A44" s="33"/>
      <c r="B44" s="33"/>
      <c r="C44" s="33"/>
      <c r="D44" s="33"/>
      <c r="E44" s="33"/>
      <c r="F44" s="68"/>
    </row>
    <row r="45" spans="1:6" x14ac:dyDescent="0.2">
      <c r="A45" s="51" t="s">
        <v>63</v>
      </c>
      <c r="B45" s="57"/>
      <c r="C45" s="57"/>
      <c r="D45" s="57"/>
      <c r="E45" s="57"/>
      <c r="F45" s="58"/>
    </row>
    <row r="46" spans="1:6" ht="24" x14ac:dyDescent="0.2">
      <c r="A46" s="23" t="s">
        <v>64</v>
      </c>
      <c r="B46" s="69">
        <v>200</v>
      </c>
      <c r="C46" s="25">
        <f>B46*10</f>
        <v>2000</v>
      </c>
      <c r="D46" s="25">
        <f>B46*8</f>
        <v>1600</v>
      </c>
      <c r="E46" s="23">
        <v>1445.6</v>
      </c>
      <c r="F46" s="70" t="s">
        <v>65</v>
      </c>
    </row>
    <row r="47" spans="1:6" ht="24" x14ac:dyDescent="0.2">
      <c r="A47" s="23" t="s">
        <v>66</v>
      </c>
      <c r="B47" s="71"/>
      <c r="C47" s="23">
        <v>400</v>
      </c>
      <c r="D47" s="23">
        <v>300</v>
      </c>
      <c r="E47" s="23">
        <v>320.36</v>
      </c>
      <c r="F47" s="70" t="s">
        <v>67</v>
      </c>
    </row>
    <row r="48" spans="1:6" ht="24" x14ac:dyDescent="0.2">
      <c r="A48" s="23" t="s">
        <v>68</v>
      </c>
      <c r="B48" s="71"/>
      <c r="C48" s="23"/>
      <c r="D48" s="23"/>
      <c r="E48" s="23">
        <v>25.3</v>
      </c>
      <c r="F48" s="70" t="s">
        <v>69</v>
      </c>
    </row>
    <row r="49" spans="1:6" x14ac:dyDescent="0.2">
      <c r="A49" s="23" t="s">
        <v>78</v>
      </c>
      <c r="B49" s="71"/>
      <c r="C49" s="23">
        <f>(Einnahmen!C31+Einnahmen!C7+Einnahmen!C8)*10</f>
        <v>390</v>
      </c>
      <c r="D49" s="23">
        <f>(Einnahmen!E31+Einnahmen!E7+Einnahmen!E8)*10</f>
        <v>900</v>
      </c>
      <c r="E49" s="23">
        <v>881.79</v>
      </c>
      <c r="F49" s="59">
        <v>13</v>
      </c>
    </row>
    <row r="50" spans="1:6" x14ac:dyDescent="0.2">
      <c r="A50" s="23" t="s">
        <v>70</v>
      </c>
      <c r="B50" s="25"/>
      <c r="C50" s="23"/>
      <c r="D50" s="23"/>
      <c r="E50" s="23">
        <v>64.03</v>
      </c>
      <c r="F50" s="59">
        <v>14</v>
      </c>
    </row>
    <row r="51" spans="1:6" x14ac:dyDescent="0.2">
      <c r="A51" s="39" t="s">
        <v>37</v>
      </c>
      <c r="B51" s="18"/>
      <c r="C51" s="18">
        <f t="shared" ref="C51:D51" si="7">SUM(C45:C49)</f>
        <v>2790</v>
      </c>
      <c r="D51" s="18">
        <f t="shared" si="7"/>
        <v>2800</v>
      </c>
      <c r="E51" s="18">
        <f>SUM(E46:E50)</f>
        <v>2737.0800000000004</v>
      </c>
      <c r="F51" s="60"/>
    </row>
  </sheetData>
  <mergeCells count="2">
    <mergeCell ref="A1:E1"/>
    <mergeCell ref="A2:E2"/>
  </mergeCells>
  <printOptions horizontalCentered="1" gridLines="1"/>
  <pageMargins left="0.7" right="0.7" top="0.75" bottom="0.75" header="0" footer="0"/>
  <pageSetup paperSize="9" fitToHeight="0" pageOrder="overThenDown" orientation="portrait" cellComments="atEnd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E10"/>
  <sheetViews>
    <sheetView workbookViewId="0">
      <selection activeCell="C14" sqref="C14"/>
    </sheetView>
  </sheetViews>
  <sheetFormatPr baseColWidth="10" defaultColWidth="12.5703125" defaultRowHeight="12.75" customHeight="1" x14ac:dyDescent="0.2"/>
  <cols>
    <col min="1" max="1" width="31.5703125" customWidth="1"/>
    <col min="2" max="5" width="14.42578125" customWidth="1"/>
  </cols>
  <sheetData>
    <row r="1" spans="1:5" ht="23.25" customHeight="1" x14ac:dyDescent="0.2">
      <c r="A1" s="86" t="s">
        <v>74</v>
      </c>
      <c r="B1" s="85"/>
      <c r="C1" s="85"/>
      <c r="D1" s="85"/>
      <c r="E1" s="85"/>
    </row>
    <row r="2" spans="1:5" ht="18" customHeight="1" x14ac:dyDescent="0.2">
      <c r="A2" s="90" t="s">
        <v>71</v>
      </c>
      <c r="B2" s="85"/>
      <c r="C2" s="72"/>
      <c r="D2" s="73"/>
      <c r="E2" s="73"/>
    </row>
    <row r="3" spans="1:5" x14ac:dyDescent="0.2">
      <c r="A3" s="3"/>
      <c r="B3" s="3"/>
      <c r="C3" s="3"/>
      <c r="D3" s="3"/>
      <c r="E3" s="3"/>
    </row>
    <row r="4" spans="1:5" x14ac:dyDescent="0.2">
      <c r="A4" s="3"/>
      <c r="B4" s="3"/>
      <c r="C4" s="3"/>
      <c r="D4" s="3"/>
      <c r="E4" s="3"/>
    </row>
    <row r="5" spans="1:5" ht="15.75" customHeight="1" x14ac:dyDescent="0.25">
      <c r="A5" s="74"/>
      <c r="B5" s="75" t="s">
        <v>2</v>
      </c>
      <c r="C5" s="75" t="s">
        <v>3</v>
      </c>
      <c r="D5" s="75" t="s">
        <v>72</v>
      </c>
      <c r="E5" s="75" t="s">
        <v>4</v>
      </c>
    </row>
    <row r="6" spans="1:5" ht="14.25" customHeight="1" x14ac:dyDescent="0.2">
      <c r="A6" s="76" t="s">
        <v>6</v>
      </c>
      <c r="B6" s="77">
        <f>Einnahmen!D4</f>
        <v>3220</v>
      </c>
      <c r="C6" s="77">
        <f>Einnahmen!F4</f>
        <v>10700</v>
      </c>
      <c r="D6" s="77">
        <f t="shared" ref="D6:D7" si="0">(B6+C6)/2</f>
        <v>6960</v>
      </c>
      <c r="E6" s="77">
        <f>Einnahmen!H4</f>
        <v>4143.92</v>
      </c>
    </row>
    <row r="7" spans="1:5" ht="14.25" customHeight="1" x14ac:dyDescent="0.2">
      <c r="A7" s="76" t="s">
        <v>35</v>
      </c>
      <c r="B7" s="77">
        <f>Ausgaben!C4</f>
        <v>4549.1499999999996</v>
      </c>
      <c r="C7" s="77">
        <f>Ausgaben!D4</f>
        <v>3892.75</v>
      </c>
      <c r="D7" s="77">
        <f t="shared" si="0"/>
        <v>4220.95</v>
      </c>
      <c r="E7" s="77">
        <f>Ausgaben!E4</f>
        <v>4676.3200000000006</v>
      </c>
    </row>
    <row r="8" spans="1:5" x14ac:dyDescent="0.2">
      <c r="A8" s="3"/>
      <c r="B8" s="3"/>
      <c r="C8" s="3"/>
      <c r="D8" s="3"/>
      <c r="E8" s="3"/>
    </row>
    <row r="9" spans="1:5" ht="15.75" customHeight="1" x14ac:dyDescent="0.25">
      <c r="A9" s="78" t="s">
        <v>79</v>
      </c>
      <c r="B9" s="79">
        <f t="shared" ref="B9:C9" si="1">B6-B7</f>
        <v>-1329.1499999999996</v>
      </c>
      <c r="C9" s="80">
        <f t="shared" si="1"/>
        <v>6807.25</v>
      </c>
      <c r="D9" s="80">
        <f>((C9-B9)/2)+B9</f>
        <v>2739.05</v>
      </c>
      <c r="E9" s="79">
        <f>E6-E7</f>
        <v>-532.40000000000055</v>
      </c>
    </row>
    <row r="10" spans="1:5" x14ac:dyDescent="0.2">
      <c r="A10" s="3"/>
      <c r="B10" s="81"/>
      <c r="C10" s="82" t="s">
        <v>73</v>
      </c>
      <c r="D10" s="83">
        <f>B9-C9</f>
        <v>-8136.4</v>
      </c>
      <c r="E10" s="3"/>
    </row>
  </sheetData>
  <mergeCells count="2">
    <mergeCell ref="A2:B2"/>
    <mergeCell ref="A1:E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Einnahmen</vt:lpstr>
      <vt:lpstr>Ausgaben</vt:lpstr>
      <vt:lpstr>Saldo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Jörg Benner</cp:lastModifiedBy>
  <dcterms:modified xsi:type="dcterms:W3CDTF">2024-04-04T06:42:02Z</dcterms:modified>
</cp:coreProperties>
</file>